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D0F1272E-EC79-4226-9D83-8CD2F0D433B9}" xr6:coauthVersionLast="47" xr6:coauthVersionMax="47" xr10:uidLastSave="{00000000-0000-0000-0000-000000000000}"/>
  <bookViews>
    <workbookView xWindow="1110" yWindow="3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N27" i="15"/>
  <c r="F28" i="15"/>
  <c r="R27" i="15"/>
  <c r="R24" i="15" s="1"/>
  <c r="Z27" i="15"/>
  <c r="Z24" i="15" s="1"/>
  <c r="F30" i="15"/>
  <c r="F31" i="15"/>
  <c r="F33" i="15"/>
  <c r="D24" i="15"/>
  <c r="F29" i="15" l="1"/>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<sst xmlns="http://schemas.openxmlformats.org/spreadsheetml/2006/main" count="4590" uniqueCount="554">
  <si>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</si>
  <si>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</si>
  <si>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</si>
  <si>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</si>
  <si>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</si>
  <si>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</si>
  <si>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</si>
  <si>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</si>
  <si>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</si>
  <si>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</si>
  <si>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</si>
  <si>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</si>
  <si>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</si>
  <si>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</si>
  <si>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</si>
  <si>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</si>
  <si>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</si>
  <si>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</si>
  <si>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</si>
  <si>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</si>
  <si>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</si>
  <si>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</si>
  <si>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</si>
  <si>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</si>
  <si>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</si>
  <si>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</si>
  <si>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</si>
  <si>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</si>
  <si>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</si>
  <si>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</si>
  <si>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</si>
  <si>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</si>
  <si>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</si>
  <si>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</si>
  <si>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</si>
  <si>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</si>
  <si>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</si>
  <si>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</si>
  <si>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</si>
  <si>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</si>
  <si>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</si>
  <si>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</si>
  <si>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</si>
  <si>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</si>
  <si>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</si>
  <si>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</si>
  <si>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</si>
  <si>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</si>
  <si>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</si>
  <si>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</si>
  <si>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</si>
  <si>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</si>
  <si>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</si>
  <si>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</si>
  <si>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</si>
  <si>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</si>
  <si>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</si>
  <si>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</si>
  <si>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</si>
  <si>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</si>
  <si>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</si>
  <si>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</si>
  <si>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</si>
  <si>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</si>
  <si>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</si>
  <si>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</si>
  <si>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</si>
  <si>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</si>
  <si>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</si>
  <si>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</si>
  <si>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</si>
  <si>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</si>
  <si>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</si>
  <si>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</si>
  <si>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</si>
  <si>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</si>
  <si>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</si>
  <si>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</si>
  <si>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</si>
  <si>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</si>
  <si>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</si>
  <si>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</si>
  <si>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</si>
  <si>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</si>
  <si>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</si>
  <si>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</si>
  <si>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</si>
  <si>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</si>
  <si>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</si>
  <si>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</si>
  <si>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</si>
  <si>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</si>
  <si>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</si>
  <si>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</si>
  <si>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</si>
  <si>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</si>
  <si>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</si>
  <si>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</si>
  <si>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</si>
  <si>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</si>
  <si>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</si>
  <si>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</si>
  <si>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</si>
  <si>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</si>
  <si>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</si>
  <si>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</si>
  <si>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</si>
  <si>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</si>
  <si>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</si>
  <si>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</si>
  <si>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</si>
  <si>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</si>
  <si>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</si>
  <si>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</si>
  <si>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</si>
  <si>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</si>
  <si>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</si>
  <si>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</si>
  <si>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</si>
  <si>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</si>
  <si>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</si>
  <si>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</si>
  <si>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</si>
  <si>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</si>
  <si>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</si>
  <si>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</si>
  <si>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</si>
  <si>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</si>
  <si>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</si>
  <si>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</si>
  <si>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</si>
  <si>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</si>
  <si>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</si>
  <si>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</si>
  <si>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</si>
  <si>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</si>
  <si>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</si>
  <si>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</si>
  <si>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</si>
  <si>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</si>
  <si>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</si>
  <si>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</si>
  <si>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</si>
  <si>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</si>
  <si>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</si>
  <si>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</si>
  <si>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</si>
  <si>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</si>
  <si>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</si>
  <si>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</si>
  <si>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</si>
  <si>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</si>
  <si>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</si>
  <si>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</si>
  <si>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</si>
  <si>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</si>
  <si>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</si>
  <si>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</si>
  <si>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</si>
  <si>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</si>
  <si>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</si>
  <si>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</si>
  <si>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</si>
  <si>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</si>
  <si>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</si>
  <si>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</si>
  <si>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</si>
  <si>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</si>
  <si>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</si>
  <si>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</si>
  <si>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</si>
  <si>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</si>
  <si>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</si>
  <si>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</si>
  <si>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</si>
  <si>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</si>
  <si>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</si>
  <si>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</si>
  <si>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</si>
  <si>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</si>
  <si>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</si>
  <si>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</si>
  <si>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</si>
  <si>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</si>
  <si>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</si>
  <si>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</si>
  <si>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</si>
  <si>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</si>
  <si>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</si>
  <si>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</si>
  <si>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</si>
  <si>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</si>
  <si>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</si>
  <si>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</si>
  <si>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</si>
  <si>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</si>
  <si>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</si>
  <si>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</si>
  <si>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</si>
  <si>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</si>
  <si>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</si>
  <si>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</si>
  <si>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</si>
  <si>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</si>
  <si>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</si>
  <si>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</si>
  <si>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</si>
  <si>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</si>
  <si>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</si>
  <si>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</si>
  <si>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</si>
  <si>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</si>
  <si>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</si>
  <si>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</si>
  <si>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</si>
  <si>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</si>
  <si>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</si>
  <si>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</si>
  <si>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</si>
  <si>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</si>
  <si>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</si>
  <si>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</si>
  <si>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</si>
  <si>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</si>
  <si>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</si>
  <si>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</si>
  <si>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</si>
  <si>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</si>
  <si>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</si>
  <si>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</si>
  <si>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</si>
  <si>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</si>
  <si>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</si>
  <si>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</si>
  <si>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</si>
  <si>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</si>
  <si>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</si>
  <si>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</si>
  <si>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</si>
  <si>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</si>
  <si>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</si>
  <si>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</si>
  <si>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</si>
  <si>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</si>
  <si>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</si>
  <si>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</si>
  <si>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</si>
  <si>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</si>
  <si>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</si>
  <si>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</si>
  <si>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</si>
  <si>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</si>
  <si>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</si>
  <si>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</si>
  <si>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</si>
  <si>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</si>
  <si>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</si>
  <si>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</si>
  <si>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</si>
  <si>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</si>
  <si>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</si>
  <si>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</si>
  <si>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</si>
  <si>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</si>
  <si>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</si>
  <si>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</si>
  <si>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</si>
  <si>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</si>
  <si>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</si>
  <si>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</si>
  <si>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</si>
  <si>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</si>
  <si>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</si>
  <si>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</si>
  <si>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</si>
  <si>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</si>
  <si>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</si>
  <si>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</si>
  <si>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</si>
  <si>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</si>
  <si>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</si>
  <si>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</si>
  <si>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</si>
  <si>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</si>
  <si>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</si>
  <si>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</si>
  <si>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</si>
  <si>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</si>
  <si>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</si>
  <si>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</si>
  <si>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</si>
  <si>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</si>
  <si>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</si>
  <si>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</si>
  <si>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</si>
  <si>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</si>
  <si>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</si>
  <si>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</si>
  <si>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</si>
  <si>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</si>
  <si>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</si>
  <si>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</si>
  <si>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</si>
  <si>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</si>
  <si>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</si>
  <si>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</si>
  <si>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</si>
  <si>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</si>
  <si>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</si>
  <si>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</si>
  <si>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</si>
  <si>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</si>
  <si>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</si>
  <si>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</si>
  <si>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</si>
  <si>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</si>
  <si>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</si>
  <si>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</si>
  <si>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</si>
  <si>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</si>
  <si>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</si>
  <si>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</si>
  <si>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</si>
  <si>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</si>
  <si>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</si>
  <si>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</si>
  <si>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</si>
  <si>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</si>
  <si>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</si>
  <si>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</si>
  <si>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</si>
  <si>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</si>
  <si>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</si>
  <si>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</si>
  <si>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</si>
  <si>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</si>
  <si>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</si>
  <si>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</si>
  <si>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</si>
  <si>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</si>
  <si>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</si>
  <si>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</si>
  <si>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</si>
  <si>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</si>
  <si>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</si>
  <si>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</si>
  <si>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</si>
  <si>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</si>
  <si>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</si>
  <si>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</si>
  <si>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</si>
  <si>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</si>
  <si>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</si>
  <si>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</si>
  <si>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</si>
  <si>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</si>
  <si>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</si>
  <si>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</si>
  <si>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</si>
  <si>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</si>
  <si>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</si>
  <si>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</si>
  <si>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</si>
  <si>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</si>
  <si>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</si>
  <si>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</si>
  <si>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</si>
  <si>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</si>
  <si>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</si>
  <si>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</si>
  <si>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</si>
  <si>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</si>
  <si>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</si>
  <si>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</si>
  <si>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</si>
  <si>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</si>
  <si>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</si>
  <si>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</si>
  <si>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</si>
  <si>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</si>
  <si>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</si>
  <si>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</si>
  <si>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</si>
  <si>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</si>
  <si>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</si>
  <si>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</si>
  <si>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</si>
  <si>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</si>
  <si>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</si>
  <si>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</si>
  <si>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</si>
  <si>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</si>
  <si>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</si>
  <si>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</si>
  <si>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</si>
  <si>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</si>
  <si>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</si>
  <si>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</si>
  <si>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</si>
  <si>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</si>
  <si>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</si>
  <si>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</si>
  <si>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</si>
  <si>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</si>
  <si>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</si>
  <si>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</si>
  <si>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</si>
  <si>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</si>
  <si>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</si>
  <si>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</si>
  <si>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</si>
  <si>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</si>
  <si>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</si>
  <si>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</si>
  <si>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</si>
  <si>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</si>
  <si>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</si>
  <si>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</si>
  <si>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</si>
  <si>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</si>
  <si>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</si>
  <si>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</si>
  <si>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</si>
  <si>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</si>
  <si>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</si>
  <si>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</si>
  <si>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</si>
  <si>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</si>
  <si>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</si>
  <si>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</si>
  <si>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</si>
  <si>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</si>
  <si>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</si>
  <si>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</si>
  <si>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</si>
  <si>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</si>
  <si>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</si>
  <si>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</si>
  <si>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</si>
  <si>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</si>
  <si>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</si>
  <si>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</si>
  <si>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</si>
  <si>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</si>
  <si>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Правобережная в части замены масляных выключателей (2 шт.) на элегазовые с реконструкцией УРЗА (6 шт.), заменой разъединителей (8 шт.)</t>
  </si>
  <si>
    <t>N_00.0080.000080</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</si>
  <si>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</si>
  <si>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</si>
  <si>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</si>
  <si>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</si>
  <si>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</si>
  <si>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</si>
  <si>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</si>
  <si>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</si>
  <si>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</si>
  <si>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</si>
  <si>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</si>
  <si>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</si>
  <si>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</si>
  <si>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</si>
  <si>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</si>
  <si>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</si>
  <si>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</si>
  <si>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</si>
  <si>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</si>
  <si>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</si>
  <si>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</si>
  <si>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</si>
  <si>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</si>
  <si>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</si>
  <si>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</si>
  <si>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</si>
  <si>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</si>
  <si>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</si>
  <si>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</si>
  <si>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</si>
  <si>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</si>
  <si>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</si>
  <si>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</si>
  <si>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</si>
  <si>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</si>
  <si>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</si>
  <si>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</si>
  <si>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</si>
  <si>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</si>
  <si>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</si>
  <si>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</si>
  <si>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</si>
  <si>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</si>
  <si>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</si>
  <si>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</si>
  <si>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</si>
  <si>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</si>
  <si>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</si>
  <si>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</si>
  <si>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</si>
  <si>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</si>
  <si>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</si>
  <si>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</si>
  <si>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</si>
  <si>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</si>
  <si>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</si>
  <si>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</si>
  <si>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</si>
  <si>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</si>
  <si>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</si>
  <si>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</si>
  <si>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</si>
  <si>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</si>
  <si>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</si>
  <si>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один год. 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</si>
  <si>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</si>
  <si>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</si>
  <si>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</si>
  <si>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</si>
  <si>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</si>
  <si>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</si>
  <si>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</si>
  <si>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t>
  </si>
  <si>
    <t>ОБЩЕСТВО С ОГРАНИЧЕННОЙ ОТВЕТСТВЕННОСТЬЮ "ИНЖЕНЕРНЫЙ ЦЕНТР СИБИРИ"</t>
  </si>
  <si>
    <t>да</t>
  </si>
  <si>
    <t>https://com.roseltorg.ru/</t>
  </si>
  <si>
    <t>ПД</t>
  </si>
  <si>
    <t>ПД-24-00295 от 21.11.2024</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</si>
  <si>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</si>
  <si>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</si>
  <si>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</si>
  <si>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</si>
  <si>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</si>
  <si>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Слабая организация работ со стороны подрядчика. Предъявлена неустойка, планируется списание неустойки с банковской гарантии</t>
  </si>
  <si>
    <t>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</si>
  <si>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г. Новосибирск</t>
  </si>
  <si>
    <t>не требуется</t>
  </si>
  <si>
    <t>не относится</t>
  </si>
  <si>
    <t>19,58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</si>
  <si>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</si>
  <si>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</si>
  <si>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Правобережная</t>
  </si>
  <si>
    <t xml:space="preserve">73040 тыс. руб с НДС за 1 выключатель 110 кВ </t>
  </si>
  <si>
    <t>1 этап 1-го пускового комплекса - замена ячейки выключателя В-С-5;
1 этап 2-го пускового комплекса - замена разъединителей, устройств РЗА ячейки выключателя В-С-5;
2 этап 1-го пускового комплекса - замена ячейки выключателя В-С-6;
2 этап 2-го пускового комплекса - замена разъединителей, устройств РЗА ячейки выключателя В-С-6.</t>
  </si>
  <si>
    <t>1.Объект включён в инвестиционную программу на основании оценки технического состояния, подтвержденный индексом технического состояния (ИТС:68,4375;68,28125)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ПС-2/03-2023 от 31.03.2023.</t>
  </si>
  <si>
    <t>П</t>
  </si>
  <si>
    <t>Сибирский Федеральный округ, Новосибирская область, г. Новосибирск</t>
  </si>
  <si>
    <t>Масляный (У-110-2000-40 )</t>
  </si>
  <si>
    <t>Элегазовый выключатель</t>
  </si>
  <si>
    <t>В-С-6</t>
  </si>
  <si>
    <t xml:space="preserve">Акт № ПС-2/03-2023 от 31.03.2023 технического освидетельствования ПС 220 кВ Правобережная                                   
</t>
  </si>
  <si>
    <t>Выработан ресурс узлов и деталей, подвижные части механизмов изношены, что сказывается на трудности регулировки. Время включения выключателя не соответствует норме, имеется окисление контактных соединений. Сопротивление изоляции подвижных частей не соответствует норме. Имеется капельная течь масла. Имеются дефекты строительной части</t>
  </si>
  <si>
    <t>В-С-5</t>
  </si>
  <si>
    <t>2;3;4</t>
  </si>
  <si>
    <t>1;2;3</t>
  </si>
  <si>
    <t>1;1;1</t>
  </si>
  <si>
    <t>0%</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</si>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</sst>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444</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524</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525</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531</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532</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532</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532</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532</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532</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533</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532</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532</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532</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532</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t="s">
        <v>551</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1.575</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126.20919213924796</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105.74204914674574</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N_00.0080.000080</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131.8491701071533</v>
      </c>
      <c r="D24" s="261">
        <f t="shared" ref="D24:G24" si="0">D25+D26+D27+D32+D33</f>
        <v>146.07999213924793</v>
      </c>
      <c r="E24" s="262">
        <f>J24+N24+R24+V24+Z24+AE24</f>
        <v>126.20919213924796</v>
      </c>
      <c r="F24" s="262">
        <f t="shared" ref="F24:F26" si="1">N24+R24+V24+Z24+AE24</f>
        <v>117.44177580112488</v>
      </c>
      <c r="G24" s="253">
        <f t="shared" si="0"/>
        <v>19.870799999999999</v>
      </c>
      <c r="H24" s="253">
        <f>H25+H26+H27+H32+H33</f>
        <v>1.4009226051047254</v>
      </c>
      <c r="I24" s="253" t="s">
        <v>424</v>
      </c>
      <c r="J24" s="261">
        <f>J25+J26+J27+J32+J33</f>
        <v>8.7674163381230805</v>
      </c>
      <c r="K24" s="261" t="s">
        <v>424</v>
      </c>
      <c r="L24" s="253">
        <f>L25+L26+L27+L32+L33</f>
        <v>57.442483509719921</v>
      </c>
      <c r="M24" s="253" t="s">
        <v>424</v>
      </c>
      <c r="N24" s="261">
        <f>N25+N26+N27+N32+N33</f>
        <v>0</v>
      </c>
      <c r="O24" s="261" t="s">
        <v>424</v>
      </c>
      <c r="P24" s="253">
        <f t="shared" ref="P24" si="2">P25+P26+P27+P32+P33</f>
        <v>59.842080491129003</v>
      </c>
      <c r="Q24" s="253" t="s">
        <v>424</v>
      </c>
      <c r="R24" s="261">
        <f>R25+R26+R27+R32+R33</f>
        <v>57.442483509719921</v>
      </c>
      <c r="S24" s="261" t="s">
        <v>424</v>
      </c>
      <c r="T24" s="253">
        <f t="shared" ref="T24" si="3">T25+T26+T27+T32+T33</f>
        <v>0</v>
      </c>
      <c r="U24" s="253" t="s">
        <v>424</v>
      </c>
      <c r="V24" s="261">
        <f>V25+V26+V27+V32+V33</f>
        <v>59.999292291404956</v>
      </c>
      <c r="W24" s="261" t="s">
        <v>424</v>
      </c>
      <c r="X24" s="253">
        <f t="shared" ref="X24" si="4">X25+X26+X27+X32+X33</f>
        <v>0</v>
      </c>
      <c r="Y24" s="253" t="s">
        <v>424</v>
      </c>
      <c r="Z24" s="261">
        <f>Z25+Z26+Z27+Z32+Z33</f>
        <v>0</v>
      </c>
      <c r="AA24" s="261" t="s">
        <v>424</v>
      </c>
      <c r="AB24" s="254">
        <f>H24+L24+P24+T24+X24</f>
        <v>118.68548660595366</v>
      </c>
      <c r="AC24" s="264">
        <f>J24+N24+R24+V24+Z24</f>
        <v>126.20919213924796</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110.19349946754393</v>
      </c>
      <c r="D27" s="261">
        <v>122.23698646329852</v>
      </c>
      <c r="E27" s="264">
        <f>J27+N27+R27+V27+Z27+AE27</f>
        <v>105.67798646329851</v>
      </c>
      <c r="F27" s="264">
        <f t="shared" ref="F27:F68" si="8">N27+R27+V27+Z27+AE27</f>
        <v>98.279369518751196</v>
      </c>
      <c r="G27" s="253">
        <v>9.9448571163451227</v>
      </c>
      <c r="H27" s="253">
        <f>SUM(H28:H31)</f>
        <v>0</v>
      </c>
      <c r="I27" s="253" t="s">
        <v>424</v>
      </c>
      <c r="J27" s="261">
        <f>SUM(J28:J31)</f>
        <v>7.3986169445473218</v>
      </c>
      <c r="K27" s="261" t="s">
        <v>424</v>
      </c>
      <c r="L27" s="253">
        <f>SUM(L28:L31)</f>
        <v>47.516540626065044</v>
      </c>
      <c r="M27" s="253" t="s">
        <v>424</v>
      </c>
      <c r="N27" s="261">
        <f>SUM(N28:N31)</f>
        <v>0</v>
      </c>
      <c r="O27" s="261" t="s">
        <v>424</v>
      </c>
      <c r="P27" s="253">
        <f>SUM(P28:P31)</f>
        <v>49.513275340279257</v>
      </c>
      <c r="Q27" s="253" t="s">
        <v>424</v>
      </c>
      <c r="R27" s="261">
        <f>SUM(R28:R31)</f>
        <v>48.033581672650939</v>
      </c>
      <c r="S27" s="261" t="s">
        <v>424</v>
      </c>
      <c r="T27" s="253">
        <f>SUM(T28:T31)</f>
        <v>0</v>
      </c>
      <c r="U27" s="253" t="s">
        <v>424</v>
      </c>
      <c r="V27" s="261">
        <f>SUM(V28:V31)</f>
        <v>50.245787846100257</v>
      </c>
      <c r="W27" s="261" t="s">
        <v>424</v>
      </c>
      <c r="X27" s="253">
        <f>SUM(X28:X31)</f>
        <v>0</v>
      </c>
      <c r="Y27" s="253" t="s">
        <v>424</v>
      </c>
      <c r="Z27" s="261">
        <f>SUM(Z28:Z31)</f>
        <v>0</v>
      </c>
      <c r="AA27" s="261" t="s">
        <v>424</v>
      </c>
      <c r="AB27" s="254">
        <f t="shared" si="6"/>
        <v>97.029815966344302</v>
      </c>
      <c r="AC27" s="264">
        <f t="shared" si="7"/>
        <v>105.67798646329851</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6.5301967352131243</v>
      </c>
      <c r="F28" s="264">
        <f t="shared" si="8"/>
        <v>0</v>
      </c>
      <c r="G28" s="254" t="s">
        <v>424</v>
      </c>
      <c r="H28" s="254">
        <v>0</v>
      </c>
      <c r="I28" s="255">
        <v>0</v>
      </c>
      <c r="J28" s="263">
        <v>6.5301967352131243</v>
      </c>
      <c r="K28" s="265" t="s">
        <v>59</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6.5301967352131243</v>
      </c>
      <c r="AE28" s="274">
        <v>0</v>
      </c>
      <c r="AF28" s="274">
        <v>0</v>
      </c>
      <c r="AG28" s="278">
        <v>0</v>
      </c>
      <c r="AH28" s="278">
        <v>0</v>
      </c>
    </row>
    <row r="29" spans="1:34" ht="31.5" x14ac:dyDescent="0.25">
      <c r="A29" s="58" t="s">
        <v>426</v>
      </c>
      <c r="B29" s="42" t="s">
        <v>166</v>
      </c>
      <c r="C29" s="255" t="s">
        <v>424</v>
      </c>
      <c r="D29" s="265" t="s">
        <v>424</v>
      </c>
      <c r="E29" s="264">
        <f t="shared" si="9"/>
        <v>33.607203593348231</v>
      </c>
      <c r="F29" s="264">
        <f t="shared" si="8"/>
        <v>33.607203593348231</v>
      </c>
      <c r="G29" s="254" t="s">
        <v>424</v>
      </c>
      <c r="H29" s="254">
        <v>0</v>
      </c>
      <c r="I29" s="255">
        <v>0</v>
      </c>
      <c r="J29" s="263">
        <v>0</v>
      </c>
      <c r="K29" s="265">
        <v>0</v>
      </c>
      <c r="L29" s="254">
        <v>16.248558193763039</v>
      </c>
      <c r="M29" s="255" t="s">
        <v>59</v>
      </c>
      <c r="N29" s="263">
        <v>0</v>
      </c>
      <c r="O29" s="265">
        <v>0</v>
      </c>
      <c r="P29" s="254">
        <v>16.827900966396125</v>
      </c>
      <c r="Q29" s="270" t="s">
        <v>59</v>
      </c>
      <c r="R29" s="263">
        <v>16.425363395137623</v>
      </c>
      <c r="S29" s="265" t="s">
        <v>59</v>
      </c>
      <c r="T29" s="254">
        <v>0</v>
      </c>
      <c r="U29" s="270">
        <v>0</v>
      </c>
      <c r="V29" s="263">
        <v>17.181840198210605</v>
      </c>
      <c r="W29" s="265" t="s">
        <v>59</v>
      </c>
      <c r="X29" s="254">
        <v>0</v>
      </c>
      <c r="Y29" s="270">
        <v>0</v>
      </c>
      <c r="Z29" s="263">
        <v>0</v>
      </c>
      <c r="AA29" s="265">
        <v>0</v>
      </c>
      <c r="AB29" s="254">
        <f t="shared" si="6"/>
        <v>33.07645916015916</v>
      </c>
      <c r="AC29" s="264">
        <f t="shared" si="7"/>
        <v>33.607203593348231</v>
      </c>
      <c r="AD29" s="204"/>
      <c r="AE29" s="274">
        <v>0</v>
      </c>
      <c r="AF29" s="276">
        <v>0</v>
      </c>
      <c r="AG29" s="278">
        <v>0</v>
      </c>
      <c r="AH29" s="278">
        <v>0</v>
      </c>
    </row>
    <row r="30" spans="1:34" x14ac:dyDescent="0.25">
      <c r="A30" s="58" t="s">
        <v>427</v>
      </c>
      <c r="B30" s="42" t="s">
        <v>164</v>
      </c>
      <c r="C30" s="255" t="s">
        <v>424</v>
      </c>
      <c r="D30" s="265" t="s">
        <v>424</v>
      </c>
      <c r="E30" s="264">
        <f t="shared" si="9"/>
        <v>46.656819578848641</v>
      </c>
      <c r="F30" s="264">
        <f t="shared" si="8"/>
        <v>46.656819578848641</v>
      </c>
      <c r="G30" s="254" t="s">
        <v>424</v>
      </c>
      <c r="H30" s="254">
        <v>0</v>
      </c>
      <c r="I30" s="255">
        <v>0</v>
      </c>
      <c r="J30" s="263">
        <v>0</v>
      </c>
      <c r="K30" s="265">
        <v>0</v>
      </c>
      <c r="L30" s="254">
        <v>22.557843765759628</v>
      </c>
      <c r="M30" s="255" t="s">
        <v>59</v>
      </c>
      <c r="N30" s="263">
        <v>0</v>
      </c>
      <c r="O30" s="265">
        <v>0</v>
      </c>
      <c r="P30" s="254">
        <v>23.58040113869723</v>
      </c>
      <c r="Q30" s="254" t="s">
        <v>59</v>
      </c>
      <c r="R30" s="263">
        <v>22.803302105017842</v>
      </c>
      <c r="S30" s="265" t="s">
        <v>59</v>
      </c>
      <c r="T30" s="254">
        <v>0</v>
      </c>
      <c r="U30" s="254">
        <v>0</v>
      </c>
      <c r="V30" s="263">
        <v>23.853517473830802</v>
      </c>
      <c r="W30" s="265" t="s">
        <v>59</v>
      </c>
      <c r="X30" s="254">
        <v>0</v>
      </c>
      <c r="Y30" s="254">
        <v>0</v>
      </c>
      <c r="Z30" s="263">
        <v>0</v>
      </c>
      <c r="AA30" s="265">
        <v>0</v>
      </c>
      <c r="AB30" s="254">
        <f t="shared" si="6"/>
        <v>46.138244904456855</v>
      </c>
      <c r="AC30" s="264">
        <f t="shared" si="7"/>
        <v>46.656819578848641</v>
      </c>
      <c r="AD30" s="204"/>
      <c r="AE30" s="274">
        <v>0</v>
      </c>
      <c r="AF30" s="274">
        <v>0</v>
      </c>
      <c r="AG30" s="278">
        <v>0</v>
      </c>
      <c r="AH30" s="278">
        <v>0</v>
      </c>
    </row>
    <row r="31" spans="1:34" x14ac:dyDescent="0.25">
      <c r="A31" s="58" t="s">
        <v>428</v>
      </c>
      <c r="B31" s="42" t="s">
        <v>162</v>
      </c>
      <c r="C31" s="255" t="s">
        <v>424</v>
      </c>
      <c r="D31" s="265" t="s">
        <v>424</v>
      </c>
      <c r="E31" s="264">
        <f t="shared" si="9"/>
        <v>18.883766555888521</v>
      </c>
      <c r="F31" s="264">
        <f t="shared" si="8"/>
        <v>18.015346346554324</v>
      </c>
      <c r="G31" s="254" t="s">
        <v>424</v>
      </c>
      <c r="H31" s="254">
        <v>0</v>
      </c>
      <c r="I31" s="255">
        <v>0</v>
      </c>
      <c r="J31" s="263">
        <v>0.86842020933419772</v>
      </c>
      <c r="K31" s="265" t="s">
        <v>550</v>
      </c>
      <c r="L31" s="254">
        <v>8.7101386665423757</v>
      </c>
      <c r="M31" s="255" t="s">
        <v>549</v>
      </c>
      <c r="N31" s="263">
        <v>0</v>
      </c>
      <c r="O31" s="265">
        <v>0</v>
      </c>
      <c r="P31" s="254">
        <v>9.1049732351859021</v>
      </c>
      <c r="Q31" s="254" t="s">
        <v>549</v>
      </c>
      <c r="R31" s="263">
        <v>8.8049161724954708</v>
      </c>
      <c r="S31" s="265" t="s">
        <v>549</v>
      </c>
      <c r="T31" s="254">
        <v>0</v>
      </c>
      <c r="U31" s="254">
        <v>0</v>
      </c>
      <c r="V31" s="263">
        <v>9.2104301740588514</v>
      </c>
      <c r="W31" s="265" t="s">
        <v>549</v>
      </c>
      <c r="X31" s="254">
        <v>0</v>
      </c>
      <c r="Y31" s="254">
        <v>0</v>
      </c>
      <c r="Z31" s="263">
        <v>0</v>
      </c>
      <c r="AA31" s="265">
        <v>0</v>
      </c>
      <c r="AB31" s="254">
        <f t="shared" si="6"/>
        <v>17.81511190172828</v>
      </c>
      <c r="AC31" s="264">
        <f t="shared" si="7"/>
        <v>18.883766555888521</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21.655670639609365</v>
      </c>
      <c r="D33" s="263">
        <v>23.843005675949417</v>
      </c>
      <c r="E33" s="264">
        <f t="shared" si="9"/>
        <v>20.53120567594944</v>
      </c>
      <c r="F33" s="264">
        <f t="shared" si="8"/>
        <v>19.162406282373681</v>
      </c>
      <c r="G33" s="254">
        <v>9.9259428836548764</v>
      </c>
      <c r="H33" s="254">
        <v>1.4009226051047254</v>
      </c>
      <c r="I33" s="254">
        <f>I31</f>
        <v>0</v>
      </c>
      <c r="J33" s="263">
        <v>1.3687993935757585</v>
      </c>
      <c r="K33" s="263" t="str">
        <f>K31</f>
        <v>1;2;3</v>
      </c>
      <c r="L33" s="254">
        <v>9.9259428836548764</v>
      </c>
      <c r="M33" s="254" t="str">
        <f>M31</f>
        <v>2;3;4</v>
      </c>
      <c r="N33" s="263">
        <v>0</v>
      </c>
      <c r="O33" s="263">
        <f>O31</f>
        <v>0</v>
      </c>
      <c r="P33" s="254">
        <v>10.328805150849744</v>
      </c>
      <c r="Q33" s="254" t="str">
        <f>Q31</f>
        <v>2;3;4</v>
      </c>
      <c r="R33" s="263">
        <v>9.4089018370689814</v>
      </c>
      <c r="S33" s="263" t="str">
        <f>S31</f>
        <v>2;3;4</v>
      </c>
      <c r="T33" s="254">
        <v>0</v>
      </c>
      <c r="U33" s="254">
        <f>U31</f>
        <v>0</v>
      </c>
      <c r="V33" s="263">
        <v>9.7535044453047011</v>
      </c>
      <c r="W33" s="263" t="str">
        <f>W31</f>
        <v>2;3;4</v>
      </c>
      <c r="X33" s="254">
        <v>0</v>
      </c>
      <c r="Y33" s="254">
        <f>Y31</f>
        <v>0</v>
      </c>
      <c r="Z33" s="263">
        <v>0</v>
      </c>
      <c r="AA33" s="263">
        <f>AA31</f>
        <v>0</v>
      </c>
      <c r="AB33" s="254">
        <f t="shared" si="6"/>
        <v>21.655670639609347</v>
      </c>
      <c r="AC33" s="264">
        <f t="shared" si="7"/>
        <v>20.53120567594944</v>
      </c>
      <c r="AE33" s="274">
        <v>0</v>
      </c>
      <c r="AF33" s="274">
        <f>AF31</f>
        <v>0</v>
      </c>
      <c r="AG33" s="278">
        <v>0</v>
      </c>
      <c r="AH33" s="278">
        <v>0</v>
      </c>
    </row>
    <row r="34" spans="1:34" ht="47.25" x14ac:dyDescent="0.25">
      <c r="A34" s="60" t="s">
        <v>61</v>
      </c>
      <c r="B34" s="59" t="s">
        <v>170</v>
      </c>
      <c r="C34" s="253">
        <f>SUM(C35:C38)</f>
        <v>105.74204914674576</v>
      </c>
      <c r="D34" s="261">
        <f t="shared" ref="D34:G34" si="10">SUM(D35:D38)</f>
        <v>122.30104914674575</v>
      </c>
      <c r="E34" s="262">
        <f t="shared" si="9"/>
        <v>105.74204914674574</v>
      </c>
      <c r="F34" s="262">
        <f t="shared" si="8"/>
        <v>98.264354792622669</v>
      </c>
      <c r="G34" s="253">
        <f t="shared" si="10"/>
        <v>16.559000000000001</v>
      </c>
      <c r="H34" s="253">
        <f>SUM(H35:H38)</f>
        <v>0</v>
      </c>
      <c r="I34" s="253" t="s">
        <v>424</v>
      </c>
      <c r="J34" s="261">
        <f>SUM(J35:J38)</f>
        <v>7.4776943541230798</v>
      </c>
      <c r="K34" s="261" t="s">
        <v>424</v>
      </c>
      <c r="L34" s="253">
        <f>SUM(L35:L38)</f>
        <v>48.062527505773893</v>
      </c>
      <c r="M34" s="253" t="s">
        <v>424</v>
      </c>
      <c r="N34" s="261">
        <f>SUM(N35:N38)</f>
        <v>0</v>
      </c>
      <c r="O34" s="261" t="s">
        <v>424</v>
      </c>
      <c r="P34" s="253">
        <f>SUM(P35:P38)</f>
        <v>50.201827286848768</v>
      </c>
      <c r="Q34" s="253" t="s">
        <v>424</v>
      </c>
      <c r="R34" s="261">
        <f>SUM(R35:R38)</f>
        <v>48.062527505773893</v>
      </c>
      <c r="S34" s="261" t="s">
        <v>424</v>
      </c>
      <c r="T34" s="253">
        <f>SUM(T35:T38)</f>
        <v>0</v>
      </c>
      <c r="U34" s="253" t="s">
        <v>424</v>
      </c>
      <c r="V34" s="261">
        <f>SUM(V35:V38)</f>
        <v>50.201827286848768</v>
      </c>
      <c r="W34" s="261" t="s">
        <v>424</v>
      </c>
      <c r="X34" s="253">
        <f>SUM(X35:X38)</f>
        <v>0</v>
      </c>
      <c r="Y34" s="253" t="s">
        <v>424</v>
      </c>
      <c r="Z34" s="261">
        <f>SUM(Z35:Z38)</f>
        <v>0</v>
      </c>
      <c r="AA34" s="261" t="s">
        <v>424</v>
      </c>
      <c r="AB34" s="254">
        <f t="shared" si="6"/>
        <v>98.264354792622669</v>
      </c>
      <c r="AC34" s="264">
        <f t="shared" si="7"/>
        <v>105.74204914674574</v>
      </c>
      <c r="AD34" s="204"/>
      <c r="AE34" s="273">
        <f>SUM(AE35:AE38)</f>
        <v>0</v>
      </c>
      <c r="AF34" s="273" t="s">
        <v>424</v>
      </c>
      <c r="AG34" s="278">
        <v>0</v>
      </c>
      <c r="AH34" s="278">
        <v>0</v>
      </c>
    </row>
    <row r="35" spans="1:34" x14ac:dyDescent="0.25">
      <c r="A35" s="60" t="s">
        <v>169</v>
      </c>
      <c r="B35" s="42" t="s">
        <v>168</v>
      </c>
      <c r="C35" s="254">
        <v>6.44860992</v>
      </c>
      <c r="D35" s="263">
        <v>6.44860992</v>
      </c>
      <c r="E35" s="264">
        <f t="shared" si="9"/>
        <v>6.44860992</v>
      </c>
      <c r="F35" s="264">
        <f t="shared" si="8"/>
        <v>0</v>
      </c>
      <c r="G35" s="254">
        <v>0</v>
      </c>
      <c r="H35" s="254">
        <v>0</v>
      </c>
      <c r="I35" s="255">
        <v>0</v>
      </c>
      <c r="J35" s="263">
        <v>6.44860992</v>
      </c>
      <c r="K35" s="265" t="s">
        <v>60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6.44860992</v>
      </c>
      <c r="AD35" s="203"/>
      <c r="AE35" s="274">
        <v>0</v>
      </c>
      <c r="AF35" s="275">
        <v>0</v>
      </c>
      <c r="AG35" s="278">
        <v>0</v>
      </c>
      <c r="AH35" s="278">
        <v>0</v>
      </c>
    </row>
    <row r="36" spans="1:34" ht="31.5" x14ac:dyDescent="0.25">
      <c r="A36" s="60" t="s">
        <v>167</v>
      </c>
      <c r="B36" s="42" t="s">
        <v>166</v>
      </c>
      <c r="C36" s="254">
        <v>33.466583484065765</v>
      </c>
      <c r="D36" s="263">
        <v>33.466583484065765</v>
      </c>
      <c r="E36" s="264">
        <f t="shared" si="9"/>
        <v>33.466583484065758</v>
      </c>
      <c r="F36" s="264">
        <f t="shared" si="8"/>
        <v>33.466583484065758</v>
      </c>
      <c r="G36" s="254">
        <v>0</v>
      </c>
      <c r="H36" s="254">
        <v>0</v>
      </c>
      <c r="I36" s="254">
        <v>0</v>
      </c>
      <c r="J36" s="263">
        <v>0</v>
      </c>
      <c r="K36" s="265">
        <v>0</v>
      </c>
      <c r="L36" s="254">
        <v>16.368993544218014</v>
      </c>
      <c r="M36" s="254" t="s">
        <v>59</v>
      </c>
      <c r="N36" s="263">
        <v>0</v>
      </c>
      <c r="O36" s="265">
        <v>0</v>
      </c>
      <c r="P36" s="254">
        <v>17.097589939847744</v>
      </c>
      <c r="Q36" s="255" t="s">
        <v>59</v>
      </c>
      <c r="R36" s="263">
        <v>16.368993544218014</v>
      </c>
      <c r="S36" s="265" t="s">
        <v>59</v>
      </c>
      <c r="T36" s="254">
        <v>0</v>
      </c>
      <c r="U36" s="255">
        <v>0</v>
      </c>
      <c r="V36" s="263">
        <v>17.097589939847744</v>
      </c>
      <c r="W36" s="265" t="s">
        <v>59</v>
      </c>
      <c r="X36" s="254">
        <v>0</v>
      </c>
      <c r="Y36" s="255">
        <v>0</v>
      </c>
      <c r="Z36" s="263">
        <v>0</v>
      </c>
      <c r="AA36" s="265">
        <v>0</v>
      </c>
      <c r="AB36" s="254">
        <f t="shared" si="6"/>
        <v>33.466583484065758</v>
      </c>
      <c r="AC36" s="264">
        <f t="shared" si="7"/>
        <v>33.466583484065758</v>
      </c>
      <c r="AE36" s="274">
        <v>0</v>
      </c>
      <c r="AF36" s="275">
        <v>0</v>
      </c>
      <c r="AG36" s="278">
        <v>0</v>
      </c>
      <c r="AH36" s="278">
        <v>0</v>
      </c>
    </row>
    <row r="37" spans="1:34" x14ac:dyDescent="0.25">
      <c r="A37" s="60" t="s">
        <v>165</v>
      </c>
      <c r="B37" s="42" t="s">
        <v>164</v>
      </c>
      <c r="C37" s="254">
        <v>46.461596937079996</v>
      </c>
      <c r="D37" s="263">
        <v>63.020596937079993</v>
      </c>
      <c r="E37" s="264">
        <f t="shared" si="9"/>
        <v>46.461596937079996</v>
      </c>
      <c r="F37" s="264">
        <f t="shared" si="8"/>
        <v>46.461596937079996</v>
      </c>
      <c r="G37" s="254">
        <v>16.559000000000001</v>
      </c>
      <c r="H37" s="254">
        <v>0</v>
      </c>
      <c r="I37" s="254">
        <v>0</v>
      </c>
      <c r="J37" s="263">
        <v>0</v>
      </c>
      <c r="K37" s="265">
        <v>0</v>
      </c>
      <c r="L37" s="254">
        <v>22.725043943587139</v>
      </c>
      <c r="M37" s="254" t="s">
        <v>59</v>
      </c>
      <c r="N37" s="263">
        <v>0</v>
      </c>
      <c r="O37" s="265">
        <v>0</v>
      </c>
      <c r="P37" s="254">
        <v>23.736552993492857</v>
      </c>
      <c r="Q37" s="255" t="s">
        <v>59</v>
      </c>
      <c r="R37" s="263">
        <v>22.725043943587139</v>
      </c>
      <c r="S37" s="265" t="s">
        <v>59</v>
      </c>
      <c r="T37" s="254">
        <v>0</v>
      </c>
      <c r="U37" s="255">
        <v>0</v>
      </c>
      <c r="V37" s="263">
        <v>23.736552993492857</v>
      </c>
      <c r="W37" s="265" t="s">
        <v>59</v>
      </c>
      <c r="X37" s="254">
        <v>0</v>
      </c>
      <c r="Y37" s="255">
        <v>0</v>
      </c>
      <c r="Z37" s="263">
        <v>0</v>
      </c>
      <c r="AA37" s="265">
        <v>0</v>
      </c>
      <c r="AB37" s="254">
        <f t="shared" si="6"/>
        <v>46.461596937079996</v>
      </c>
      <c r="AC37" s="264">
        <f t="shared" si="7"/>
        <v>46.461596937079996</v>
      </c>
      <c r="AE37" s="274">
        <v>0</v>
      </c>
      <c r="AF37" s="275">
        <v>0</v>
      </c>
      <c r="AG37" s="278">
        <v>0</v>
      </c>
      <c r="AH37" s="278">
        <v>0</v>
      </c>
    </row>
    <row r="38" spans="1:34" x14ac:dyDescent="0.25">
      <c r="A38" s="60" t="s">
        <v>163</v>
      </c>
      <c r="B38" s="42" t="s">
        <v>162</v>
      </c>
      <c r="C38" s="254">
        <v>19.365258805599993</v>
      </c>
      <c r="D38" s="263">
        <v>19.365258805599993</v>
      </c>
      <c r="E38" s="264">
        <f t="shared" si="9"/>
        <v>19.365258805599989</v>
      </c>
      <c r="F38" s="264">
        <f t="shared" si="8"/>
        <v>18.336174371476908</v>
      </c>
      <c r="G38" s="254">
        <v>0</v>
      </c>
      <c r="H38" s="254">
        <v>0</v>
      </c>
      <c r="I38" s="254">
        <v>0</v>
      </c>
      <c r="J38" s="263">
        <v>1.02908443412308</v>
      </c>
      <c r="K38" s="265" t="s">
        <v>550</v>
      </c>
      <c r="L38" s="254">
        <v>8.9684900179687421</v>
      </c>
      <c r="M38" s="254" t="s">
        <v>549</v>
      </c>
      <c r="N38" s="263">
        <v>0</v>
      </c>
      <c r="O38" s="265">
        <v>0</v>
      </c>
      <c r="P38" s="254">
        <v>9.3676843535081673</v>
      </c>
      <c r="Q38" s="255" t="s">
        <v>549</v>
      </c>
      <c r="R38" s="263">
        <v>8.9684900179687421</v>
      </c>
      <c r="S38" s="265" t="s">
        <v>549</v>
      </c>
      <c r="T38" s="254">
        <v>0</v>
      </c>
      <c r="U38" s="255">
        <v>0</v>
      </c>
      <c r="V38" s="263">
        <v>9.3676843535081673</v>
      </c>
      <c r="W38" s="265" t="s">
        <v>549</v>
      </c>
      <c r="X38" s="254">
        <v>0</v>
      </c>
      <c r="Y38" s="255">
        <v>0</v>
      </c>
      <c r="Z38" s="263">
        <v>0</v>
      </c>
      <c r="AA38" s="265">
        <v>0</v>
      </c>
      <c r="AB38" s="254">
        <f t="shared" si="6"/>
        <v>18.336174371476908</v>
      </c>
      <c r="AC38" s="264">
        <f t="shared" si="7"/>
        <v>19.365258805599989</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16</v>
      </c>
      <c r="D46" s="263">
        <v>16</v>
      </c>
      <c r="E46" s="264">
        <f t="shared" si="9"/>
        <v>16</v>
      </c>
      <c r="F46" s="264">
        <f t="shared" si="8"/>
        <v>16</v>
      </c>
      <c r="G46" s="254">
        <v>0</v>
      </c>
      <c r="H46" s="254">
        <v>0</v>
      </c>
      <c r="I46" s="255">
        <v>0</v>
      </c>
      <c r="J46" s="263">
        <v>0</v>
      </c>
      <c r="K46" s="265">
        <v>0</v>
      </c>
      <c r="L46" s="254">
        <v>8</v>
      </c>
      <c r="M46" s="255" t="s">
        <v>59</v>
      </c>
      <c r="N46" s="263">
        <v>0</v>
      </c>
      <c r="O46" s="265">
        <v>0</v>
      </c>
      <c r="P46" s="254">
        <v>8</v>
      </c>
      <c r="Q46" s="255" t="s">
        <v>59</v>
      </c>
      <c r="R46" s="263">
        <v>8</v>
      </c>
      <c r="S46" s="265" t="s">
        <v>59</v>
      </c>
      <c r="T46" s="254">
        <v>0</v>
      </c>
      <c r="U46" s="255">
        <v>0</v>
      </c>
      <c r="V46" s="263">
        <v>8</v>
      </c>
      <c r="W46" s="265" t="s">
        <v>59</v>
      </c>
      <c r="X46" s="254">
        <v>0</v>
      </c>
      <c r="Y46" s="255">
        <v>0</v>
      </c>
      <c r="Z46" s="263">
        <v>0</v>
      </c>
      <c r="AA46" s="265">
        <v>0</v>
      </c>
      <c r="AB46" s="254">
        <f t="shared" si="6"/>
        <v>16</v>
      </c>
      <c r="AC46" s="264">
        <f t="shared" si="7"/>
        <v>16</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16</v>
      </c>
      <c r="D54" s="263">
        <v>16</v>
      </c>
      <c r="E54" s="264">
        <f t="shared" si="9"/>
        <v>16</v>
      </c>
      <c r="F54" s="264">
        <f t="shared" si="8"/>
        <v>16</v>
      </c>
      <c r="G54" s="254">
        <v>0</v>
      </c>
      <c r="H54" s="254" t="b">
        <v>0</v>
      </c>
      <c r="I54" s="255">
        <v>0</v>
      </c>
      <c r="J54" s="263">
        <v>0</v>
      </c>
      <c r="K54" s="265">
        <v>0</v>
      </c>
      <c r="L54" s="254">
        <v>8</v>
      </c>
      <c r="M54" s="255" t="s">
        <v>59</v>
      </c>
      <c r="N54" s="263">
        <v>0</v>
      </c>
      <c r="O54" s="265">
        <v>0</v>
      </c>
      <c r="P54" s="254">
        <v>8</v>
      </c>
      <c r="Q54" s="255" t="s">
        <v>59</v>
      </c>
      <c r="R54" s="263">
        <v>8</v>
      </c>
      <c r="S54" s="265" t="s">
        <v>59</v>
      </c>
      <c r="T54" s="254">
        <v>0</v>
      </c>
      <c r="U54" s="255">
        <v>0</v>
      </c>
      <c r="V54" s="263">
        <v>8</v>
      </c>
      <c r="W54" s="265" t="s">
        <v>59</v>
      </c>
      <c r="X54" s="254">
        <v>0</v>
      </c>
      <c r="Y54" s="255">
        <v>0</v>
      </c>
      <c r="Z54" s="263">
        <v>0</v>
      </c>
      <c r="AA54" s="265">
        <v>0</v>
      </c>
      <c r="AB54" s="254">
        <f t="shared" si="6"/>
        <v>16</v>
      </c>
      <c r="AC54" s="264">
        <f t="shared" si="7"/>
        <v>16</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110.3868311736144</v>
      </c>
      <c r="D56" s="263">
        <v>122.30104914674573</v>
      </c>
      <c r="E56" s="264">
        <f t="shared" si="9"/>
        <v>122.30104914674573</v>
      </c>
      <c r="F56" s="264">
        <f t="shared" si="8"/>
        <v>122.30104914674573</v>
      </c>
      <c r="G56" s="254">
        <v>0</v>
      </c>
      <c r="H56" s="254">
        <v>0</v>
      </c>
      <c r="I56" s="255">
        <v>0</v>
      </c>
      <c r="J56" s="263">
        <v>0</v>
      </c>
      <c r="K56" s="265">
        <v>0</v>
      </c>
      <c r="L56" s="254">
        <v>54.206747457158684</v>
      </c>
      <c r="M56" s="255" t="s">
        <v>59</v>
      </c>
      <c r="N56" s="263">
        <v>0</v>
      </c>
      <c r="O56" s="265">
        <v>0</v>
      </c>
      <c r="P56" s="254">
        <v>56.180083716455712</v>
      </c>
      <c r="Q56" s="255" t="s">
        <v>59</v>
      </c>
      <c r="R56" s="263">
        <v>60.080874682835436</v>
      </c>
      <c r="S56" s="265" t="s">
        <v>59</v>
      </c>
      <c r="T56" s="254">
        <v>0</v>
      </c>
      <c r="U56" s="255">
        <v>0</v>
      </c>
      <c r="V56" s="263">
        <v>62.220174463910297</v>
      </c>
      <c r="W56" s="265" t="s">
        <v>59</v>
      </c>
      <c r="X56" s="254">
        <v>0</v>
      </c>
      <c r="Y56" s="255">
        <v>0</v>
      </c>
      <c r="Z56" s="263">
        <v>0</v>
      </c>
      <c r="AA56" s="265">
        <v>0</v>
      </c>
      <c r="AB56" s="254">
        <f t="shared" si="6"/>
        <v>110.3868311736144</v>
      </c>
      <c r="AC56" s="264">
        <f t="shared" si="7"/>
        <v>122.30104914674573</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16</v>
      </c>
      <c r="D61" s="263">
        <v>16</v>
      </c>
      <c r="E61" s="264">
        <f t="shared" si="9"/>
        <v>16</v>
      </c>
      <c r="F61" s="264">
        <f t="shared" si="8"/>
        <v>16</v>
      </c>
      <c r="G61" s="254">
        <v>0</v>
      </c>
      <c r="H61" s="254" t="b">
        <v>0</v>
      </c>
      <c r="I61" s="255">
        <v>0</v>
      </c>
      <c r="J61" s="263">
        <v>0</v>
      </c>
      <c r="K61" s="265">
        <v>0</v>
      </c>
      <c r="L61" s="254">
        <v>8</v>
      </c>
      <c r="M61" s="255" t="s">
        <v>59</v>
      </c>
      <c r="N61" s="263">
        <v>0</v>
      </c>
      <c r="O61" s="265">
        <v>0</v>
      </c>
      <c r="P61" s="254">
        <v>8</v>
      </c>
      <c r="Q61" s="255" t="s">
        <v>59</v>
      </c>
      <c r="R61" s="263">
        <v>8</v>
      </c>
      <c r="S61" s="265" t="s">
        <v>59</v>
      </c>
      <c r="T61" s="254">
        <v>0</v>
      </c>
      <c r="U61" s="255">
        <v>0</v>
      </c>
      <c r="V61" s="263">
        <v>8</v>
      </c>
      <c r="W61" s="265" t="s">
        <v>59</v>
      </c>
      <c r="X61" s="254">
        <v>0</v>
      </c>
      <c r="Y61" s="255">
        <v>0</v>
      </c>
      <c r="Z61" s="263">
        <v>0</v>
      </c>
      <c r="AA61" s="265">
        <v>0</v>
      </c>
      <c r="AB61" s="254">
        <f t="shared" si="6"/>
        <v>16</v>
      </c>
      <c r="AC61" s="264">
        <f t="shared" si="7"/>
        <v>16</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N_00.0080.000080</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47117</v>
      </c>
      <c r="E26" s="173">
        <v>16</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134850</v>
      </c>
      <c r="Q26" s="173" t="s">
        <v>424</v>
      </c>
      <c r="R26" s="175">
        <f>SUM(R27:R86)</f>
        <v>134850</v>
      </c>
      <c r="S26" s="173" t="s">
        <v>424</v>
      </c>
      <c r="T26" s="173" t="s">
        <v>424</v>
      </c>
      <c r="U26" s="173" t="s">
        <v>424</v>
      </c>
      <c r="V26" s="173" t="s">
        <v>424</v>
      </c>
      <c r="W26" s="173" t="s">
        <v>424</v>
      </c>
      <c r="X26" s="173" t="s">
        <v>424</v>
      </c>
      <c r="Y26" s="173" t="s">
        <v>424</v>
      </c>
      <c r="Z26" s="173" t="s">
        <v>424</v>
      </c>
      <c r="AA26" s="173" t="s">
        <v>424</v>
      </c>
      <c r="AB26" s="175">
        <f>SUM(AB27:AB86)</f>
        <v>131631</v>
      </c>
      <c r="AC26" s="173" t="s">
        <v>424</v>
      </c>
      <c r="AD26" s="175">
        <f>SUM(AD27:AD86)</f>
        <v>19870.8</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16559</v>
      </c>
      <c r="AY26" s="175">
        <f t="shared" si="46"/>
        <v>19870.8</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134850</v>
      </c>
      <c r="Q27" s="205" t="s">
        <v>514</v>
      </c>
      <c r="R27" s="206">
        <v>134850</v>
      </c>
      <c r="S27" s="205" t="s">
        <v>515</v>
      </c>
      <c r="T27" s="205" t="s">
        <v>515</v>
      </c>
      <c r="U27" s="205">
        <v>3</v>
      </c>
      <c r="V27" s="205">
        <v>2</v>
      </c>
      <c r="W27" s="205" t="s">
        <v>516</v>
      </c>
      <c r="X27" s="205" t="s">
        <v>517</v>
      </c>
      <c r="Y27" s="205" t="s">
        <v>518</v>
      </c>
      <c r="Z27" s="205">
        <v>1</v>
      </c>
      <c r="AA27" s="205">
        <v>131631</v>
      </c>
      <c r="AB27" s="206">
        <v>131631</v>
      </c>
      <c r="AC27" s="205" t="s">
        <v>519</v>
      </c>
      <c r="AD27" s="206">
        <v>19870.8</v>
      </c>
      <c r="AE27" s="247">
        <f>IF(IFERROR(AD27-AY27,"нд")&lt;0,0,IFERROR(AD27-AY27,"нд"))</f>
        <v>0</v>
      </c>
      <c r="AF27" s="205">
        <v>32414064098</v>
      </c>
      <c r="AG27" s="205" t="s">
        <v>520</v>
      </c>
      <c r="AH27" s="205" t="s">
        <v>521</v>
      </c>
      <c r="AI27" s="207">
        <v>45596</v>
      </c>
      <c r="AJ27" s="207">
        <v>45574</v>
      </c>
      <c r="AK27" s="207">
        <v>45589</v>
      </c>
      <c r="AL27" s="207">
        <v>45597</v>
      </c>
      <c r="AM27" s="205" t="s">
        <v>424</v>
      </c>
      <c r="AN27" s="205" t="s">
        <v>424</v>
      </c>
      <c r="AO27" s="205" t="s">
        <v>424</v>
      </c>
      <c r="AP27" s="205" t="s">
        <v>424</v>
      </c>
      <c r="AQ27" s="207">
        <v>45617</v>
      </c>
      <c r="AR27" s="207">
        <v>45617</v>
      </c>
      <c r="AS27" s="207">
        <v>45617</v>
      </c>
      <c r="AT27" s="207">
        <v>45617</v>
      </c>
      <c r="AU27" s="207">
        <v>45652</v>
      </c>
      <c r="AV27" s="205" t="s">
        <v>424</v>
      </c>
      <c r="AW27" s="205" t="s">
        <v>424</v>
      </c>
      <c r="AX27" s="208">
        <v>16559</v>
      </c>
      <c r="AY27" s="208">
        <v>19870.8</v>
      </c>
      <c r="AZ27" s="206" t="s">
        <v>522</v>
      </c>
      <c r="BA27" s="206" t="s">
        <v>511</v>
      </c>
      <c r="BB27" s="206" t="s">
        <v>519</v>
      </c>
      <c r="BC27" s="206" t="s">
        <v>523</v>
      </c>
      <c r="BD27" s="206" t="str">
        <f>CONCATENATE(BB27,", ",BA27,", ",N27,", ","договор № ",BC27)</f>
        <v>ОБЩЕСТВО С ОГРАНИЧЕННОЙ ОТВЕТСТВЕННОСТЬЮ "ИНЖЕНЕРНЫЙ ЦЕНТР СИБИРИ", ТМЦ, Поставка разъединителей, договор № ПД-24-00295 от 21.11.2024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N_00.0080.000080</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537</v>
      </c>
    </row>
    <row r="22" spans="1:2" x14ac:dyDescent="0.25">
      <c r="A22" s="153" t="s">
        <v>305</v>
      </c>
      <c r="B22" s="153" t="s">
        <v>542</v>
      </c>
    </row>
    <row r="23" spans="1:2" x14ac:dyDescent="0.25">
      <c r="A23" s="153" t="s">
        <v>287</v>
      </c>
      <c r="B23" s="153" t="s">
        <v>526</v>
      </c>
    </row>
    <row r="24" spans="1:2" x14ac:dyDescent="0.25">
      <c r="A24" s="153" t="s">
        <v>306</v>
      </c>
      <c r="B24" s="153" t="s">
        <v>424</v>
      </c>
    </row>
    <row r="25" spans="1:2" x14ac:dyDescent="0.25">
      <c r="A25" s="154" t="s">
        <v>307</v>
      </c>
      <c r="B25" s="171">
        <v>47117</v>
      </c>
    </row>
    <row r="26" spans="1:2" x14ac:dyDescent="0.25">
      <c r="A26" s="154" t="s">
        <v>308</v>
      </c>
      <c r="B26" s="156" t="s">
        <v>541</v>
      </c>
    </row>
    <row r="27" spans="1:2" x14ac:dyDescent="0.25">
      <c r="A27" s="156" t="str">
        <f>CONCATENATE("Стоимость проекта в прогнозных ценах, млн. руб. с НДС")</f>
        <v>Стоимость проекта в прогнозных ценах, млн. руб. с НДС</v>
      </c>
      <c r="B27" s="167">
        <v>146.07999213924793</v>
      </c>
    </row>
    <row r="28" spans="1:2" ht="93.75" customHeight="1" x14ac:dyDescent="0.25">
      <c r="A28" s="155" t="s">
        <v>309</v>
      </c>
      <c r="B28" s="158" t="s">
        <v>527</v>
      </c>
    </row>
    <row r="29" spans="1:2" ht="28.5" x14ac:dyDescent="0.25">
      <c r="A29" s="156" t="s">
        <v>310</v>
      </c>
      <c r="B29" s="167">
        <f>'7. Паспорт отчет о закупке'!$AB$26*1.2/1000</f>
        <v>157.95719999999997</v>
      </c>
    </row>
    <row r="30" spans="1:2" ht="28.5" x14ac:dyDescent="0.25">
      <c r="A30" s="156" t="s">
        <v>311</v>
      </c>
      <c r="B30" s="167">
        <f>'7. Паспорт отчет о закупке'!$AD$26/1000</f>
        <v>19.870799999999999</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19.870799999999999</v>
      </c>
    </row>
    <row r="58" spans="1:2" ht="30" x14ac:dyDescent="0.25">
      <c r="A58" s="164" t="s">
        <v>432</v>
      </c>
      <c r="B58" s="157">
        <f>IF(VLOOKUP(1,'7. Паспорт отчет о закупке'!$A$27:$CD$86,52,0)="ПД",VLOOKUP(1,'7. Паспорт отчет о закупке'!$A$27:$CD$86,30,0)/1000,"нд")</f>
        <v>19.870799999999999</v>
      </c>
    </row>
    <row r="59" spans="1:2" x14ac:dyDescent="0.25">
      <c r="A59" s="164" t="s">
        <v>314</v>
      </c>
      <c r="B59" s="157">
        <f>IF(B58="нд","нд",$B58/$B$27*100)</f>
        <v>13.602684193095069</v>
      </c>
    </row>
    <row r="60" spans="1:2" x14ac:dyDescent="0.25">
      <c r="A60" s="164" t="s">
        <v>315</v>
      </c>
      <c r="B60" s="157">
        <f>IF(VLOOKUP(1,'7. Паспорт отчет о закупке'!$A$27:$CD$86,52,0)="ПД",VLOOKUP(1,'7. Паспорт отчет о закупке'!$A$27:$CD$86,51,0)/1000,"нд")</f>
        <v>19.870799999999999</v>
      </c>
    </row>
    <row r="61" spans="1:2" x14ac:dyDescent="0.25">
      <c r="A61" s="164" t="s">
        <v>436</v>
      </c>
      <c r="B61" s="157">
        <f>IF(VLOOKUP(1,'7. Паспорт отчет о закупке'!$A$27:$CD$86,52,0)="ПД",VLOOKUP(1,'7. Паспорт отчет о закупке'!$A$27:$CD$86,50,0)/1000,"нд")</f>
        <v>16.559000000000001</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13.602684193095069</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19.870799999999974</v>
      </c>
    </row>
    <row r="90" spans="1:7" x14ac:dyDescent="0.25">
      <c r="A90" s="154" t="s">
        <v>435</v>
      </c>
      <c r="B90" s="167">
        <f>IFERROR(SUM(B91*1.2/$B$27*100),0)</f>
        <v>13.602684193095079</v>
      </c>
    </row>
    <row r="91" spans="1:7" x14ac:dyDescent="0.25">
      <c r="A91" s="154" t="s">
        <v>440</v>
      </c>
      <c r="B91" s="167">
        <f>'6.2. Паспорт фин осв ввод'!D34-'6.2. Паспорт фин осв ввод'!E34</f>
        <v>16.559000000000012</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N_00.0080.000080</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N_00.0080.000080</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537</v>
      </c>
      <c r="C25" s="150" t="s">
        <v>537</v>
      </c>
      <c r="D25" s="150" t="s">
        <v>381</v>
      </c>
      <c r="E25" s="150" t="s">
        <v>543</v>
      </c>
      <c r="F25" s="150" t="s">
        <v>544</v>
      </c>
      <c r="G25" s="150" t="s">
        <v>545</v>
      </c>
      <c r="H25" s="150" t="s">
        <v>545</v>
      </c>
      <c r="I25" s="150">
        <v>1980</v>
      </c>
      <c r="J25" s="150" t="s">
        <v>424</v>
      </c>
      <c r="K25" s="150">
        <v>1981</v>
      </c>
      <c r="L25" s="150">
        <v>110</v>
      </c>
      <c r="M25" s="150">
        <v>110</v>
      </c>
      <c r="N25" s="150" t="s">
        <v>424</v>
      </c>
      <c r="O25" s="150" t="s">
        <v>424</v>
      </c>
      <c r="P25" s="235">
        <v>2017</v>
      </c>
      <c r="Q25" s="150" t="s">
        <v>546</v>
      </c>
      <c r="R25" s="150" t="s">
        <v>547</v>
      </c>
      <c r="S25" s="150" t="s">
        <v>424</v>
      </c>
      <c r="T25" s="150" t="s">
        <v>424</v>
      </c>
    </row>
    <row r="26" spans="1:20" s="151" customFormat="1" ht="112.5" customHeight="1" x14ac:dyDescent="0.25">
      <c r="A26" s="150">
        <v>2</v>
      </c>
      <c r="B26" s="150" t="s">
        <v>537</v>
      </c>
      <c r="C26" s="150" t="s">
        <v>537</v>
      </c>
      <c r="D26" s="150" t="s">
        <v>381</v>
      </c>
      <c r="E26" s="150" t="s">
        <v>543</v>
      </c>
      <c r="F26" s="150" t="s">
        <v>544</v>
      </c>
      <c r="G26" s="150" t="s">
        <v>548</v>
      </c>
      <c r="H26" s="150" t="s">
        <v>548</v>
      </c>
      <c r="I26" s="150">
        <v>1980</v>
      </c>
      <c r="J26" s="150" t="s">
        <v>424</v>
      </c>
      <c r="K26" s="150">
        <v>1981</v>
      </c>
      <c r="L26" s="150">
        <v>110</v>
      </c>
      <c r="M26" s="150">
        <v>110</v>
      </c>
      <c r="N26" s="150" t="s">
        <v>424</v>
      </c>
      <c r="O26" s="150" t="s">
        <v>424</v>
      </c>
      <c r="P26" s="150">
        <v>2017</v>
      </c>
      <c r="Q26" s="150" t="s">
        <v>546</v>
      </c>
      <c r="R26" s="150" t="s">
        <v>547</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N_00.0080.000080</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N_00.0080.000080</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535</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536</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537</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538</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539</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540</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45422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2028</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N_00.0080.000080</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N_00.0080.000080</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N_00.0080.000080</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14"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N_00.0080.000080</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45422</v>
      </c>
      <c r="D25" s="285">
        <v>45930</v>
      </c>
      <c r="E25" s="285">
        <v>45422</v>
      </c>
      <c r="F25" s="285">
        <v>45483</v>
      </c>
      <c r="G25" s="286">
        <v>0.25</v>
      </c>
      <c r="H25" s="286">
        <v>0.25</v>
      </c>
      <c r="I25" s="280" t="s">
        <v>528</v>
      </c>
      <c r="J25" s="280" t="s">
        <v>424</v>
      </c>
      <c r="L25" s="246"/>
      <c r="N25" s="238" t="str">
        <f>CONCATENATE($A$12,A25)</f>
        <v>N_00.0080.0000801</v>
      </c>
    </row>
    <row r="26" spans="1:14" x14ac:dyDescent="0.25">
      <c r="A26" s="281" t="s">
        <v>450</v>
      </c>
      <c r="B26" s="281" t="s">
        <v>451</v>
      </c>
      <c r="C26" s="285" t="s">
        <v>424</v>
      </c>
      <c r="D26" s="285" t="s">
        <v>424</v>
      </c>
      <c r="E26" s="285" t="s">
        <v>424</v>
      </c>
      <c r="F26" s="285" t="s">
        <v>424</v>
      </c>
      <c r="G26" s="286" t="s">
        <v>424</v>
      </c>
      <c r="H26" s="286" t="s">
        <v>424</v>
      </c>
      <c r="I26" s="280" t="s">
        <v>518</v>
      </c>
      <c r="J26" s="281" t="s">
        <v>424</v>
      </c>
      <c r="N26" s="238" t="str">
        <f t="shared" ref="N26:N54" si="0">CONCATENATE($A$12,A26)</f>
        <v>N_00.0080.0000801.1.</v>
      </c>
    </row>
    <row r="27" spans="1:14" x14ac:dyDescent="0.25">
      <c r="A27" s="281" t="s">
        <v>452</v>
      </c>
      <c r="B27" s="281" t="s">
        <v>453</v>
      </c>
      <c r="C27" s="285" t="s">
        <v>424</v>
      </c>
      <c r="D27" s="285" t="s">
        <v>424</v>
      </c>
      <c r="E27" s="285" t="s">
        <v>424</v>
      </c>
      <c r="F27" s="285" t="s">
        <v>424</v>
      </c>
      <c r="G27" s="286" t="s">
        <v>424</v>
      </c>
      <c r="H27" s="286" t="s">
        <v>424</v>
      </c>
      <c r="I27" s="280" t="s">
        <v>518</v>
      </c>
      <c r="J27" s="281" t="s">
        <v>424</v>
      </c>
      <c r="N27" s="238" t="str">
        <f t="shared" si="0"/>
        <v>N_00.0080.0000801.2.</v>
      </c>
    </row>
    <row r="28" spans="1:14" ht="31.5" x14ac:dyDescent="0.25">
      <c r="A28" s="281" t="s">
        <v>454</v>
      </c>
      <c r="B28" s="281" t="s">
        <v>455</v>
      </c>
      <c r="C28" s="285" t="s">
        <v>424</v>
      </c>
      <c r="D28" s="285" t="s">
        <v>424</v>
      </c>
      <c r="E28" s="285" t="s">
        <v>424</v>
      </c>
      <c r="F28" s="285" t="s">
        <v>424</v>
      </c>
      <c r="G28" s="286" t="s">
        <v>424</v>
      </c>
      <c r="H28" s="286" t="s">
        <v>424</v>
      </c>
      <c r="I28" s="280" t="s">
        <v>518</v>
      </c>
      <c r="J28" s="281" t="s">
        <v>424</v>
      </c>
      <c r="N28" s="238" t="str">
        <f t="shared" si="0"/>
        <v>N_00.0080.0000801.2.1.</v>
      </c>
    </row>
    <row r="29" spans="1:14" x14ac:dyDescent="0.25">
      <c r="A29" s="281" t="s">
        <v>456</v>
      </c>
      <c r="B29" s="281" t="s">
        <v>457</v>
      </c>
      <c r="C29" s="285" t="s">
        <v>424</v>
      </c>
      <c r="D29" s="285" t="s">
        <v>424</v>
      </c>
      <c r="E29" s="285" t="s">
        <v>424</v>
      </c>
      <c r="F29" s="285" t="s">
        <v>424</v>
      </c>
      <c r="G29" s="286" t="s">
        <v>424</v>
      </c>
      <c r="H29" s="286" t="s">
        <v>424</v>
      </c>
      <c r="I29" s="280" t="s">
        <v>518</v>
      </c>
      <c r="J29" s="281" t="s">
        <v>424</v>
      </c>
      <c r="N29" s="238" t="str">
        <f t="shared" si="0"/>
        <v>N_00.0080.0000801.3.</v>
      </c>
    </row>
    <row r="30" spans="1:14" x14ac:dyDescent="0.25">
      <c r="A30" s="281" t="s">
        <v>458</v>
      </c>
      <c r="B30" s="281" t="s">
        <v>459</v>
      </c>
      <c r="C30" s="285" t="s">
        <v>424</v>
      </c>
      <c r="D30" s="285" t="s">
        <v>424</v>
      </c>
      <c r="E30" s="285" t="s">
        <v>424</v>
      </c>
      <c r="F30" s="285" t="s">
        <v>424</v>
      </c>
      <c r="G30" s="286" t="s">
        <v>424</v>
      </c>
      <c r="H30" s="286" t="s">
        <v>424</v>
      </c>
      <c r="I30" s="280" t="s">
        <v>518</v>
      </c>
      <c r="J30" s="281" t="s">
        <v>424</v>
      </c>
      <c r="N30" s="238" t="str">
        <f t="shared" si="0"/>
        <v>N_00.0080.0000801.4.</v>
      </c>
    </row>
    <row r="31" spans="1:14" x14ac:dyDescent="0.25">
      <c r="A31" s="281" t="s">
        <v>460</v>
      </c>
      <c r="B31" s="281" t="s">
        <v>461</v>
      </c>
      <c r="C31" s="285">
        <v>45422</v>
      </c>
      <c r="D31" s="285">
        <v>45483</v>
      </c>
      <c r="E31" s="285">
        <v>45422</v>
      </c>
      <c r="F31" s="285">
        <v>45483</v>
      </c>
      <c r="G31" s="286">
        <v>1</v>
      </c>
      <c r="H31" s="286" t="s">
        <v>553</v>
      </c>
      <c r="I31" s="280" t="s">
        <v>518</v>
      </c>
      <c r="J31" s="281" t="s">
        <v>424</v>
      </c>
      <c r="N31" s="238" t="str">
        <f t="shared" si="0"/>
        <v>N_00.0080.0000801.5.</v>
      </c>
    </row>
    <row r="32" spans="1:14" ht="63" x14ac:dyDescent="0.25">
      <c r="A32" s="281" t="s">
        <v>462</v>
      </c>
      <c r="B32" s="281" t="s">
        <v>463</v>
      </c>
      <c r="C32" s="285">
        <v>45839</v>
      </c>
      <c r="D32" s="285">
        <v>45899</v>
      </c>
      <c r="E32" s="285" t="s">
        <v>424</v>
      </c>
      <c r="F32" s="285" t="s">
        <v>424</v>
      </c>
      <c r="G32" s="286" t="s">
        <v>552</v>
      </c>
      <c r="H32" s="286" t="s">
        <v>552</v>
      </c>
      <c r="I32" s="280" t="s">
        <v>529</v>
      </c>
      <c r="J32" s="281" t="s">
        <v>424</v>
      </c>
      <c r="N32" s="238" t="str">
        <f t="shared" si="0"/>
        <v>N_00.0080.0000801.6.</v>
      </c>
    </row>
    <row r="33" spans="1:14" ht="31.5" x14ac:dyDescent="0.25">
      <c r="A33" s="281" t="s">
        <v>464</v>
      </c>
      <c r="B33" s="281" t="s">
        <v>465</v>
      </c>
      <c r="C33" s="285" t="s">
        <v>424</v>
      </c>
      <c r="D33" s="285" t="s">
        <v>424</v>
      </c>
      <c r="E33" s="285" t="s">
        <v>424</v>
      </c>
      <c r="F33" s="285" t="s">
        <v>424</v>
      </c>
      <c r="G33" s="286" t="s">
        <v>424</v>
      </c>
      <c r="H33" s="286" t="s">
        <v>424</v>
      </c>
      <c r="I33" s="280" t="s">
        <v>518</v>
      </c>
      <c r="J33" s="281" t="s">
        <v>424</v>
      </c>
      <c r="N33" s="238" t="str">
        <f t="shared" si="0"/>
        <v>N_00.0080.0000801.7.</v>
      </c>
    </row>
    <row r="34" spans="1:14" ht="31.5" x14ac:dyDescent="0.25">
      <c r="A34" s="281" t="s">
        <v>466</v>
      </c>
      <c r="B34" s="281" t="s">
        <v>467</v>
      </c>
      <c r="C34" s="285" t="s">
        <v>424</v>
      </c>
      <c r="D34" s="285" t="s">
        <v>424</v>
      </c>
      <c r="E34" s="285" t="s">
        <v>424</v>
      </c>
      <c r="F34" s="285" t="s">
        <v>424</v>
      </c>
      <c r="G34" s="286" t="s">
        <v>424</v>
      </c>
      <c r="H34" s="286" t="s">
        <v>424</v>
      </c>
      <c r="I34" s="280" t="s">
        <v>518</v>
      </c>
      <c r="J34" s="281" t="s">
        <v>424</v>
      </c>
      <c r="N34" s="238" t="str">
        <f t="shared" si="0"/>
        <v>N_00.0080.0000801.8.</v>
      </c>
    </row>
    <row r="35" spans="1:14" ht="63" x14ac:dyDescent="0.25">
      <c r="A35" s="281" t="s">
        <v>468</v>
      </c>
      <c r="B35" s="281" t="s">
        <v>469</v>
      </c>
      <c r="C35" s="285">
        <v>45900</v>
      </c>
      <c r="D35" s="285">
        <v>45930</v>
      </c>
      <c r="E35" s="285" t="s">
        <v>424</v>
      </c>
      <c r="F35" s="285" t="s">
        <v>424</v>
      </c>
      <c r="G35" s="286" t="s">
        <v>552</v>
      </c>
      <c r="H35" s="286" t="s">
        <v>552</v>
      </c>
      <c r="I35" s="280" t="s">
        <v>529</v>
      </c>
      <c r="J35" s="281" t="s">
        <v>424</v>
      </c>
      <c r="N35" s="238" t="str">
        <f t="shared" si="0"/>
        <v>N_00.0080.0000801.9.</v>
      </c>
    </row>
    <row r="36" spans="1:14" x14ac:dyDescent="0.25">
      <c r="A36" s="281" t="s">
        <v>470</v>
      </c>
      <c r="B36" s="281" t="s">
        <v>471</v>
      </c>
      <c r="C36" s="285" t="s">
        <v>424</v>
      </c>
      <c r="D36" s="285" t="s">
        <v>424</v>
      </c>
      <c r="E36" s="285" t="s">
        <v>424</v>
      </c>
      <c r="F36" s="285" t="s">
        <v>424</v>
      </c>
      <c r="G36" s="286" t="s">
        <v>424</v>
      </c>
      <c r="H36" s="286" t="s">
        <v>424</v>
      </c>
      <c r="I36" s="280" t="s">
        <v>518</v>
      </c>
      <c r="J36" s="281" t="s">
        <v>424</v>
      </c>
      <c r="N36" s="238" t="str">
        <f t="shared" si="0"/>
        <v>N_00.0080.0000801.10.</v>
      </c>
    </row>
    <row r="37" spans="1:14" ht="63" x14ac:dyDescent="0.25">
      <c r="A37" s="281" t="s">
        <v>472</v>
      </c>
      <c r="B37" s="281" t="s">
        <v>473</v>
      </c>
      <c r="C37" s="285">
        <v>45869</v>
      </c>
      <c r="D37" s="285">
        <v>45899</v>
      </c>
      <c r="E37" s="285" t="s">
        <v>424</v>
      </c>
      <c r="F37" s="285" t="s">
        <v>424</v>
      </c>
      <c r="G37" s="286" t="s">
        <v>552</v>
      </c>
      <c r="H37" s="286" t="s">
        <v>552</v>
      </c>
      <c r="I37" s="280" t="s">
        <v>529</v>
      </c>
      <c r="J37" s="281" t="s">
        <v>424</v>
      </c>
      <c r="N37" s="238" t="str">
        <f t="shared" si="0"/>
        <v>N_00.0080.0000801.11.</v>
      </c>
    </row>
    <row r="38" spans="1:14" x14ac:dyDescent="0.25">
      <c r="A38" s="280">
        <v>2</v>
      </c>
      <c r="B38" s="280" t="s">
        <v>509</v>
      </c>
      <c r="C38" s="285">
        <v>46934</v>
      </c>
      <c r="D38" s="285">
        <v>46996</v>
      </c>
      <c r="E38" s="285" t="s">
        <v>424</v>
      </c>
      <c r="F38" s="285" t="s">
        <v>424</v>
      </c>
      <c r="G38" s="286" t="s">
        <v>424</v>
      </c>
      <c r="H38" s="286" t="s">
        <v>424</v>
      </c>
      <c r="I38" s="280" t="s">
        <v>528</v>
      </c>
      <c r="J38" s="280" t="s">
        <v>424</v>
      </c>
      <c r="N38" s="238" t="str">
        <f t="shared" si="0"/>
        <v>N_00.0080.0000802</v>
      </c>
    </row>
    <row r="39" spans="1:14" ht="173.25" customHeight="1" x14ac:dyDescent="0.25">
      <c r="A39" s="282" t="s">
        <v>474</v>
      </c>
      <c r="B39" s="281" t="s">
        <v>475</v>
      </c>
      <c r="C39" s="285">
        <v>46934</v>
      </c>
      <c r="D39" s="285">
        <v>46996</v>
      </c>
      <c r="E39" s="285" t="s">
        <v>424</v>
      </c>
      <c r="F39" s="285" t="s">
        <v>424</v>
      </c>
      <c r="G39" s="286" t="s">
        <v>424</v>
      </c>
      <c r="H39" s="286" t="s">
        <v>424</v>
      </c>
      <c r="I39" s="280" t="s">
        <v>530</v>
      </c>
      <c r="J39" s="281" t="s">
        <v>424</v>
      </c>
      <c r="N39" s="238" t="str">
        <f t="shared" si="0"/>
        <v>N_00.0080.0000802.1.</v>
      </c>
    </row>
    <row r="40" spans="1:14" ht="141.75" x14ac:dyDescent="0.25">
      <c r="A40" s="282" t="s">
        <v>476</v>
      </c>
      <c r="B40" s="281" t="s">
        <v>477</v>
      </c>
      <c r="C40" s="285">
        <v>46934</v>
      </c>
      <c r="D40" s="285">
        <v>46996</v>
      </c>
      <c r="E40" s="285" t="s">
        <v>424</v>
      </c>
      <c r="F40" s="285" t="s">
        <v>424</v>
      </c>
      <c r="G40" s="286" t="s">
        <v>424</v>
      </c>
      <c r="H40" s="286" t="s">
        <v>424</v>
      </c>
      <c r="I40" s="280" t="s">
        <v>530</v>
      </c>
      <c r="J40" s="281" t="s">
        <v>424</v>
      </c>
      <c r="N40" s="238" t="str">
        <f t="shared" si="0"/>
        <v>N_00.0080.0000802.2.</v>
      </c>
    </row>
    <row r="41" spans="1:14" x14ac:dyDescent="0.25">
      <c r="A41" s="280">
        <v>3</v>
      </c>
      <c r="B41" s="280" t="s">
        <v>478</v>
      </c>
      <c r="C41" s="285">
        <v>46842</v>
      </c>
      <c r="D41" s="285">
        <v>47107</v>
      </c>
      <c r="E41" s="285" t="s">
        <v>424</v>
      </c>
      <c r="F41" s="285" t="s">
        <v>424</v>
      </c>
      <c r="G41" s="286" t="s">
        <v>424</v>
      </c>
      <c r="H41" s="286" t="s">
        <v>424</v>
      </c>
      <c r="I41" s="280" t="s">
        <v>528</v>
      </c>
      <c r="J41" s="280" t="s">
        <v>424</v>
      </c>
      <c r="N41" s="238" t="str">
        <f t="shared" si="0"/>
        <v>N_00.0080.0000803</v>
      </c>
    </row>
    <row r="42" spans="1:14" ht="141.75" x14ac:dyDescent="0.25">
      <c r="A42" s="281" t="s">
        <v>479</v>
      </c>
      <c r="B42" s="281" t="s">
        <v>480</v>
      </c>
      <c r="C42" s="285">
        <v>46905</v>
      </c>
      <c r="D42" s="285">
        <v>46905</v>
      </c>
      <c r="E42" s="285" t="s">
        <v>424</v>
      </c>
      <c r="F42" s="285" t="s">
        <v>424</v>
      </c>
      <c r="G42" s="286" t="s">
        <v>424</v>
      </c>
      <c r="H42" s="286" t="s">
        <v>424</v>
      </c>
      <c r="I42" s="280" t="s">
        <v>530</v>
      </c>
      <c r="J42" s="281" t="s">
        <v>424</v>
      </c>
      <c r="N42" s="238" t="str">
        <f t="shared" si="0"/>
        <v>N_00.0080.0000803.1.</v>
      </c>
    </row>
    <row r="43" spans="1:14" ht="141.75" x14ac:dyDescent="0.25">
      <c r="A43" s="281" t="s">
        <v>481</v>
      </c>
      <c r="B43" s="281" t="s">
        <v>482</v>
      </c>
      <c r="C43" s="285">
        <v>46842</v>
      </c>
      <c r="D43" s="285">
        <v>46934</v>
      </c>
      <c r="E43" s="285" t="s">
        <v>424</v>
      </c>
      <c r="F43" s="285" t="s">
        <v>424</v>
      </c>
      <c r="G43" s="286" t="s">
        <v>424</v>
      </c>
      <c r="H43" s="286" t="s">
        <v>424</v>
      </c>
      <c r="I43" s="280" t="s">
        <v>530</v>
      </c>
      <c r="J43" s="281" t="s">
        <v>424</v>
      </c>
      <c r="N43" s="238" t="str">
        <f t="shared" si="0"/>
        <v>N_00.0080.0000803.2.</v>
      </c>
    </row>
    <row r="44" spans="1:14" ht="141.75" x14ac:dyDescent="0.25">
      <c r="A44" s="281" t="s">
        <v>483</v>
      </c>
      <c r="B44" s="281" t="s">
        <v>484</v>
      </c>
      <c r="C44" s="285">
        <v>46934</v>
      </c>
      <c r="D44" s="285">
        <v>47087</v>
      </c>
      <c r="E44" s="285" t="s">
        <v>424</v>
      </c>
      <c r="F44" s="285" t="s">
        <v>424</v>
      </c>
      <c r="G44" s="286" t="s">
        <v>424</v>
      </c>
      <c r="H44" s="286" t="s">
        <v>424</v>
      </c>
      <c r="I44" s="280" t="s">
        <v>530</v>
      </c>
      <c r="J44" s="281" t="s">
        <v>424</v>
      </c>
      <c r="N44" s="238" t="str">
        <f t="shared" si="0"/>
        <v>N_00.0080.0000803.3.</v>
      </c>
    </row>
    <row r="45" spans="1:14" ht="31.5" x14ac:dyDescent="0.25">
      <c r="A45" s="281" t="s">
        <v>485</v>
      </c>
      <c r="B45" s="281" t="s">
        <v>486</v>
      </c>
      <c r="C45" s="285" t="s">
        <v>424</v>
      </c>
      <c r="D45" s="285" t="s">
        <v>424</v>
      </c>
      <c r="E45" s="285" t="s">
        <v>424</v>
      </c>
      <c r="F45" s="285" t="s">
        <v>424</v>
      </c>
      <c r="G45" s="286" t="s">
        <v>424</v>
      </c>
      <c r="H45" s="286" t="s">
        <v>424</v>
      </c>
      <c r="I45" s="280" t="s">
        <v>518</v>
      </c>
      <c r="J45" s="281" t="s">
        <v>424</v>
      </c>
      <c r="N45" s="238" t="str">
        <f t="shared" si="0"/>
        <v>N_00.0080.0000803.4.</v>
      </c>
    </row>
    <row r="46" spans="1:14" ht="63" x14ac:dyDescent="0.25">
      <c r="A46" s="281" t="s">
        <v>487</v>
      </c>
      <c r="B46" s="281" t="s">
        <v>488</v>
      </c>
      <c r="C46" s="285" t="s">
        <v>424</v>
      </c>
      <c r="D46" s="285" t="s">
        <v>424</v>
      </c>
      <c r="E46" s="285" t="s">
        <v>424</v>
      </c>
      <c r="F46" s="285" t="s">
        <v>424</v>
      </c>
      <c r="G46" s="286" t="s">
        <v>424</v>
      </c>
      <c r="H46" s="286" t="s">
        <v>424</v>
      </c>
      <c r="I46" s="280" t="s">
        <v>518</v>
      </c>
      <c r="J46" s="281" t="s">
        <v>424</v>
      </c>
      <c r="N46" s="238" t="str">
        <f t="shared" si="0"/>
        <v>N_00.0080.0000803.5.</v>
      </c>
    </row>
    <row r="47" spans="1:14" ht="141.75" x14ac:dyDescent="0.25">
      <c r="A47" s="281" t="s">
        <v>489</v>
      </c>
      <c r="B47" s="281" t="s">
        <v>490</v>
      </c>
      <c r="C47" s="285" t="s">
        <v>424</v>
      </c>
      <c r="D47" s="285" t="s">
        <v>424</v>
      </c>
      <c r="E47" s="285" t="s">
        <v>424</v>
      </c>
      <c r="F47" s="285" t="s">
        <v>424</v>
      </c>
      <c r="G47" s="286" t="s">
        <v>424</v>
      </c>
      <c r="H47" s="286" t="s">
        <v>424</v>
      </c>
      <c r="I47" s="280" t="s">
        <v>530</v>
      </c>
      <c r="J47" s="281" t="s">
        <v>424</v>
      </c>
      <c r="N47" s="238" t="str">
        <f t="shared" si="0"/>
        <v>N_00.0080.0000803.6.</v>
      </c>
    </row>
    <row r="48" spans="1:14" x14ac:dyDescent="0.25">
      <c r="A48" s="280">
        <v>4</v>
      </c>
      <c r="B48" s="280" t="s">
        <v>491</v>
      </c>
      <c r="C48" s="285">
        <v>46734</v>
      </c>
      <c r="D48" s="285">
        <v>47117</v>
      </c>
      <c r="E48" s="285" t="s">
        <v>424</v>
      </c>
      <c r="F48" s="285" t="s">
        <v>424</v>
      </c>
      <c r="G48" s="286">
        <v>0</v>
      </c>
      <c r="H48" s="286">
        <v>0</v>
      </c>
      <c r="I48" s="280" t="s">
        <v>528</v>
      </c>
      <c r="J48" s="280" t="s">
        <v>424</v>
      </c>
      <c r="N48" s="238" t="str">
        <f t="shared" si="0"/>
        <v>N_00.0080.0000804</v>
      </c>
    </row>
    <row r="49" spans="1:14" ht="141.75" x14ac:dyDescent="0.25">
      <c r="A49" s="281" t="s">
        <v>492</v>
      </c>
      <c r="B49" s="281" t="s">
        <v>493</v>
      </c>
      <c r="C49" s="285">
        <v>46734</v>
      </c>
      <c r="D49" s="285">
        <v>47100</v>
      </c>
      <c r="E49" s="285" t="s">
        <v>424</v>
      </c>
      <c r="F49" s="285" t="s">
        <v>424</v>
      </c>
      <c r="G49" s="286" t="s">
        <v>424</v>
      </c>
      <c r="H49" s="286" t="s">
        <v>424</v>
      </c>
      <c r="I49" s="280" t="s">
        <v>530</v>
      </c>
      <c r="J49" s="281" t="s">
        <v>424</v>
      </c>
      <c r="N49" s="238" t="str">
        <f t="shared" si="0"/>
        <v>N_00.0080.0000804.1.</v>
      </c>
    </row>
    <row r="50" spans="1:14" ht="47.25" x14ac:dyDescent="0.25">
      <c r="A50" s="281" t="s">
        <v>494</v>
      </c>
      <c r="B50" s="281" t="s">
        <v>495</v>
      </c>
      <c r="C50" s="285" t="s">
        <v>424</v>
      </c>
      <c r="D50" s="285" t="s">
        <v>424</v>
      </c>
      <c r="E50" s="285" t="s">
        <v>424</v>
      </c>
      <c r="F50" s="285" t="s">
        <v>424</v>
      </c>
      <c r="G50" s="286" t="s">
        <v>424</v>
      </c>
      <c r="H50" s="286" t="s">
        <v>424</v>
      </c>
      <c r="I50" s="280" t="s">
        <v>518</v>
      </c>
      <c r="J50" s="281" t="s">
        <v>424</v>
      </c>
      <c r="N50" s="238" t="str">
        <f t="shared" si="0"/>
        <v>N_00.0080.0000804.2.</v>
      </c>
    </row>
    <row r="51" spans="1:14" ht="31.5" x14ac:dyDescent="0.25">
      <c r="A51" s="281" t="s">
        <v>496</v>
      </c>
      <c r="B51" s="281" t="s">
        <v>497</v>
      </c>
      <c r="C51" s="285">
        <v>46737</v>
      </c>
      <c r="D51" s="285">
        <v>47103</v>
      </c>
      <c r="E51" s="285" t="s">
        <v>424</v>
      </c>
      <c r="F51" s="285" t="s">
        <v>424</v>
      </c>
      <c r="G51" s="286" t="s">
        <v>552</v>
      </c>
      <c r="H51" s="286" t="s">
        <v>552</v>
      </c>
      <c r="I51" s="280" t="s">
        <v>518</v>
      </c>
      <c r="J51" s="281" t="s">
        <v>424</v>
      </c>
      <c r="N51" s="238" t="str">
        <f t="shared" si="0"/>
        <v>N_00.0080.0000804.3.</v>
      </c>
    </row>
    <row r="52" spans="1:14" ht="31.5" x14ac:dyDescent="0.25">
      <c r="A52" s="283" t="s">
        <v>498</v>
      </c>
      <c r="B52" s="281" t="s">
        <v>499</v>
      </c>
      <c r="C52" s="285" t="s">
        <v>424</v>
      </c>
      <c r="D52" s="285" t="s">
        <v>424</v>
      </c>
      <c r="E52" s="285" t="s">
        <v>424</v>
      </c>
      <c r="F52" s="285" t="s">
        <v>424</v>
      </c>
      <c r="G52" s="286" t="s">
        <v>424</v>
      </c>
      <c r="H52" s="286" t="s">
        <v>424</v>
      </c>
      <c r="I52" s="280" t="s">
        <v>518</v>
      </c>
      <c r="J52" s="281" t="s">
        <v>424</v>
      </c>
      <c r="N52" s="238" t="str">
        <f t="shared" si="0"/>
        <v>N_00.0080.0000804.4.</v>
      </c>
    </row>
    <row r="53" spans="1:14" ht="141.75" x14ac:dyDescent="0.25">
      <c r="A53" s="281" t="s">
        <v>500</v>
      </c>
      <c r="B53" s="284" t="s">
        <v>501</v>
      </c>
      <c r="C53" s="285">
        <v>46751</v>
      </c>
      <c r="D53" s="285">
        <v>47117</v>
      </c>
      <c r="E53" s="285" t="s">
        <v>424</v>
      </c>
      <c r="F53" s="285" t="s">
        <v>424</v>
      </c>
      <c r="G53" s="286" t="s">
        <v>424</v>
      </c>
      <c r="H53" s="286" t="s">
        <v>424</v>
      </c>
      <c r="I53" s="280" t="s">
        <v>530</v>
      </c>
      <c r="J53" s="281" t="s">
        <v>424</v>
      </c>
      <c r="N53" s="238" t="str">
        <f t="shared" si="0"/>
        <v>N_00.0080.0000804.5.</v>
      </c>
    </row>
    <row r="54" spans="1:14" x14ac:dyDescent="0.25">
      <c r="A54" s="281" t="s">
        <v>502</v>
      </c>
      <c r="B54" s="281" t="s">
        <v>503</v>
      </c>
      <c r="C54" s="285" t="s">
        <v>424</v>
      </c>
      <c r="D54" s="285" t="s">
        <v>424</v>
      </c>
      <c r="E54" s="285" t="s">
        <v>424</v>
      </c>
      <c r="F54" s="285" t="s">
        <v>424</v>
      </c>
      <c r="G54" s="286" t="s">
        <v>424</v>
      </c>
      <c r="H54" s="286" t="s">
        <v>424</v>
      </c>
      <c r="I54" s="280" t="s">
        <v>518</v>
      </c>
      <c r="J54" s="281" t="s">
        <v>424</v>
      </c>
      <c r="N54" s="238" t="str">
        <f t="shared" si="0"/>
        <v>N_00.0080.0000804.6.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2025-11-11T08:53:47Z</dcterms:modified>
</cp:coreProperties>
</file>